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vmoffice-my.sharepoint.com/personal/jmurdoch_uvm_edu/Documents/Desktop/Conservation_Biology_v2/Chapter 02/2_Spreadsheets/"/>
    </mc:Choice>
  </mc:AlternateContent>
  <xr:revisionPtr revIDLastSave="280" documentId="8_{8F96534D-6D4F-457E-BA56-8A7F91E305FA}" xr6:coauthVersionLast="47" xr6:coauthVersionMax="47" xr10:uidLastSave="{DA22AF85-8387-4554-B29F-BA0087185BA4}"/>
  <bookViews>
    <workbookView xWindow="-110" yWindow="-110" windowWidth="19420" windowHeight="10420" xr2:uid="{B882EF1B-6B78-43FC-9442-375B9763047B}"/>
  </bookViews>
  <sheets>
    <sheet name="Delph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I30" i="1"/>
  <c r="I28" i="1"/>
  <c r="I29" i="1"/>
  <c r="L12" i="1"/>
  <c r="G12" i="1"/>
  <c r="H12" i="1"/>
  <c r="I12" i="1"/>
  <c r="J12" i="1"/>
  <c r="K12" i="1"/>
  <c r="F12" i="1"/>
  <c r="G11" i="1"/>
  <c r="H11" i="1"/>
  <c r="I11" i="1"/>
  <c r="J11" i="1"/>
  <c r="K11" i="1"/>
  <c r="L10" i="1"/>
  <c r="I25" i="1"/>
  <c r="I21" i="1"/>
  <c r="I22" i="1"/>
  <c r="L6" i="1"/>
  <c r="L7" i="1"/>
  <c r="L8" i="1"/>
  <c r="L9" i="1"/>
  <c r="L5" i="1"/>
  <c r="G10" i="1"/>
  <c r="H10" i="1"/>
  <c r="I10" i="1"/>
  <c r="J10" i="1"/>
  <c r="K10" i="1"/>
  <c r="F10" i="1"/>
  <c r="I20" i="1" l="1"/>
  <c r="I24" i="1" s="1"/>
  <c r="I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N3" authorId="0" shapeId="0" xr:uid="{3D5EF88E-9AC7-41AF-9342-9A50D477855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Table from: Schmidt, R. 1997. Managing Delphi survyes using nonparametric statistical techniques.  Decision Sciences 28:763-774.</t>
        </r>
      </text>
    </comment>
    <comment ref="A17" authorId="0" shapeId="0" xr:uid="{31917C64-0311-404C-88AE-F19087158F81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Present to experts in random order to reduce potential bias; method for final selection are variable -- examples, keep only variables selected by experts and discard the rest or only include variables that were selected by &gt;50% of experts.</t>
        </r>
      </text>
    </comment>
  </commentList>
</comments>
</file>

<file path=xl/sharedStrings.xml><?xml version="1.0" encoding="utf-8"?>
<sst xmlns="http://schemas.openxmlformats.org/spreadsheetml/2006/main" count="60" uniqueCount="53">
  <si>
    <t>DELPHI METHOD</t>
  </si>
  <si>
    <t>Factor</t>
  </si>
  <si>
    <t>Reason</t>
  </si>
  <si>
    <t>Local livelihoods</t>
  </si>
  <si>
    <t>Cultural norms</t>
  </si>
  <si>
    <t>Endangered species</t>
  </si>
  <si>
    <t>Forest cover</t>
  </si>
  <si>
    <t>↓</t>
  </si>
  <si>
    <t>These species are vulnerable to extinction under warming climate.</t>
  </si>
  <si>
    <t>Maintaining forest cover supports ecosystem resilience in the park.</t>
  </si>
  <si>
    <t>Management should incorporate the benefits to the local economy.</t>
  </si>
  <si>
    <t>Decisions should be respectful of cultural norms and beliefs.</t>
  </si>
  <si>
    <t>ID</t>
  </si>
  <si>
    <r>
      <rPr>
        <u/>
        <sz val="11"/>
        <color theme="1"/>
        <rFont val="Aptos Narrow"/>
        <family val="2"/>
        <scheme val="minor"/>
      </rPr>
      <t>Experts</t>
    </r>
    <r>
      <rPr>
        <sz val="11"/>
        <color theme="1"/>
        <rFont val="Aptos Narrow"/>
        <family val="2"/>
        <scheme val="minor"/>
      </rPr>
      <t>: 5 selected through a screening and evaluation process</t>
    </r>
  </si>
  <si>
    <r>
      <rPr>
        <u/>
        <sz val="11"/>
        <color theme="1"/>
        <rFont val="Aptos Narrow"/>
        <family val="2"/>
        <scheme val="minor"/>
      </rPr>
      <t>Question</t>
    </r>
    <r>
      <rPr>
        <sz val="11"/>
        <color theme="1"/>
        <rFont val="Aptos Narrow"/>
        <family val="2"/>
        <scheme val="minor"/>
      </rPr>
      <t>: What are the most important factors for managing a park under future climate change?</t>
    </r>
  </si>
  <si>
    <t>Phase 1: Brainstorming (questionnaire 1 and verification)</t>
  </si>
  <si>
    <t>Phase 2: Narrowing down (questionnaire 2)</t>
  </si>
  <si>
    <t>Expert</t>
  </si>
  <si>
    <t>Phase 3: Ranking (questionnaire 3 and analysis)</t>
  </si>
  <si>
    <t>Total</t>
  </si>
  <si>
    <t>Scale: 0=no agreement, 1=complete agreement</t>
  </si>
  <si>
    <t>→</t>
  </si>
  <si>
    <r>
      <rPr>
        <u/>
        <sz val="11"/>
        <color theme="1"/>
        <rFont val="Aptos Narrow"/>
        <family val="2"/>
        <scheme val="minor"/>
      </rPr>
      <t>Kendall's Coefficient of Condordance (</t>
    </r>
    <r>
      <rPr>
        <i/>
        <u/>
        <sz val="11"/>
        <color theme="1"/>
        <rFont val="Aptos Narrow"/>
        <family val="2"/>
        <scheme val="minor"/>
      </rPr>
      <t>W</t>
    </r>
    <r>
      <rPr>
        <u/>
        <sz val="11"/>
        <color theme="1"/>
        <rFont val="Aptos Narrow"/>
        <family val="2"/>
        <scheme val="minor"/>
      </rPr>
      <t>)</t>
    </r>
  </si>
  <si>
    <t>m</t>
  </si>
  <si>
    <t>W</t>
  </si>
  <si>
    <t>Values</t>
  </si>
  <si>
    <t>Interpretation</t>
  </si>
  <si>
    <t>Very weak agreement</t>
  </si>
  <si>
    <t>Weak agreement</t>
  </si>
  <si>
    <t>Moderate agreement</t>
  </si>
  <si>
    <t>Strong agreement</t>
  </si>
  <si>
    <t>Confidence in ranks</t>
  </si>
  <si>
    <t>None</t>
  </si>
  <si>
    <t>Low</t>
  </si>
  <si>
    <t>Fair</t>
  </si>
  <si>
    <t>High</t>
  </si>
  <si>
    <t>Very high</t>
  </si>
  <si>
    <t>Unusually strong agreement</t>
  </si>
  <si>
    <t>m = number of experts</t>
  </si>
  <si>
    <t>n = number of factors</t>
  </si>
  <si>
    <t>n</t>
  </si>
  <si>
    <t>Numerator</t>
  </si>
  <si>
    <t>Denominator</t>
  </si>
  <si>
    <t>S = sum of squared deviations</t>
  </si>
  <si>
    <t>S</t>
  </si>
  <si>
    <t>Sum</t>
  </si>
  <si>
    <t>Chi-square</t>
  </si>
  <si>
    <t>Probability</t>
  </si>
  <si>
    <t>DF</t>
  </si>
  <si>
    <t>Symbols:</t>
  </si>
  <si>
    <t>W calculation:</t>
  </si>
  <si>
    <t>Statistical test:</t>
  </si>
  <si>
    <t>Factors and their ranks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</si>
</sst>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left"/>
    </xf>
    <xf numFmtId="0" fontId="9" fillId="0" borderId="0" xfId="0" applyFont="1"/>
    <xf numFmtId="0" fontId="4" fillId="2" borderId="2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0" xfId="0" applyFont="1"/>
    <xf numFmtId="0" fontId="1" fillId="0" borderId="0" xfId="0" applyFont="1"/>
    <xf numFmtId="0" fontId="0" fillId="0" borderId="1" xfId="0" applyBorder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</xdr:colOff>
      <xdr:row>15</xdr:row>
      <xdr:rowOff>101600</xdr:rowOff>
    </xdr:from>
    <xdr:to>
      <xdr:col>8</xdr:col>
      <xdr:colOff>536752</xdr:colOff>
      <xdr:row>17</xdr:row>
      <xdr:rowOff>152458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6B771CA-8A58-70EA-A404-D382DCEC1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0" y="2679700"/>
          <a:ext cx="1267002" cy="419158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15</xdr:row>
      <xdr:rowOff>69850</xdr:rowOff>
    </xdr:from>
    <xdr:to>
      <xdr:col>6</xdr:col>
      <xdr:colOff>69915</xdr:colOff>
      <xdr:row>17</xdr:row>
      <xdr:rowOff>171474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A618842-A5A0-BDC5-1894-3DEC58DD4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0450" y="2647950"/>
          <a:ext cx="1270065" cy="469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139A-F73A-49B1-BE07-A1E68BE3E843}">
  <dimension ref="A1:P30"/>
  <sheetViews>
    <sheetView tabSelected="1" zoomScaleNormal="100" workbookViewId="0"/>
  </sheetViews>
  <sheetFormatPr defaultRowHeight="14.5" x14ac:dyDescent="0.35"/>
  <cols>
    <col min="1" max="1" width="7.453125" customWidth="1"/>
    <col min="2" max="2" width="17.1796875" customWidth="1"/>
    <col min="3" max="3" width="54.26953125" customWidth="1"/>
    <col min="4" max="4" width="2.6328125" customWidth="1"/>
    <col min="8" max="8" width="11.1796875" customWidth="1"/>
    <col min="13" max="13" width="2.6328125" customWidth="1"/>
    <col min="15" max="15" width="23.54296875" bestFit="1" customWidth="1"/>
    <col min="16" max="16" width="17.81640625" bestFit="1" customWidth="1"/>
  </cols>
  <sheetData>
    <row r="1" spans="1:16" x14ac:dyDescent="0.35">
      <c r="A1" s="1" t="s">
        <v>0</v>
      </c>
    </row>
    <row r="2" spans="1:16" x14ac:dyDescent="0.35">
      <c r="A2" t="s">
        <v>14</v>
      </c>
      <c r="E2" s="1" t="s">
        <v>18</v>
      </c>
    </row>
    <row r="3" spans="1:16" x14ac:dyDescent="0.35">
      <c r="A3" t="s">
        <v>13</v>
      </c>
      <c r="F3" s="20" t="s">
        <v>52</v>
      </c>
      <c r="G3" s="21"/>
      <c r="H3" s="21"/>
      <c r="I3" s="21"/>
      <c r="J3" s="21"/>
      <c r="K3" s="22"/>
      <c r="N3" s="3" t="s">
        <v>24</v>
      </c>
      <c r="O3" s="3" t="s">
        <v>26</v>
      </c>
      <c r="P3" s="3" t="s">
        <v>31</v>
      </c>
    </row>
    <row r="4" spans="1:16" x14ac:dyDescent="0.35">
      <c r="E4" s="6" t="s">
        <v>17</v>
      </c>
      <c r="F4" s="18">
        <v>3</v>
      </c>
      <c r="G4" s="18">
        <v>11</v>
      </c>
      <c r="H4" s="18">
        <v>31</v>
      </c>
      <c r="I4" s="18">
        <v>14</v>
      </c>
      <c r="J4" s="18">
        <v>5</v>
      </c>
      <c r="K4" s="18">
        <v>22</v>
      </c>
      <c r="L4" t="s">
        <v>19</v>
      </c>
      <c r="N4">
        <v>0.1</v>
      </c>
      <c r="O4" t="s">
        <v>27</v>
      </c>
      <c r="P4" t="s">
        <v>32</v>
      </c>
    </row>
    <row r="5" spans="1:16" x14ac:dyDescent="0.35">
      <c r="A5" s="1" t="s">
        <v>15</v>
      </c>
      <c r="E5" s="12">
        <v>1</v>
      </c>
      <c r="F5" s="7">
        <v>3</v>
      </c>
      <c r="G5">
        <v>5</v>
      </c>
      <c r="H5">
        <v>1</v>
      </c>
      <c r="I5">
        <v>2</v>
      </c>
      <c r="J5">
        <v>4</v>
      </c>
      <c r="K5" s="8">
        <v>6</v>
      </c>
      <c r="L5">
        <f>SUM(F5:K5)</f>
        <v>21</v>
      </c>
      <c r="N5">
        <v>0.3</v>
      </c>
      <c r="O5" t="s">
        <v>28</v>
      </c>
      <c r="P5" t="s">
        <v>33</v>
      </c>
    </row>
    <row r="6" spans="1:16" x14ac:dyDescent="0.35">
      <c r="A6" s="3" t="s">
        <v>12</v>
      </c>
      <c r="B6" s="3" t="s">
        <v>1</v>
      </c>
      <c r="C6" s="3" t="s">
        <v>2</v>
      </c>
      <c r="E6" s="13">
        <v>2</v>
      </c>
      <c r="F6" s="7">
        <v>3</v>
      </c>
      <c r="G6">
        <v>4</v>
      </c>
      <c r="H6">
        <v>1</v>
      </c>
      <c r="I6">
        <v>2</v>
      </c>
      <c r="J6">
        <v>5</v>
      </c>
      <c r="K6" s="8">
        <v>6</v>
      </c>
      <c r="L6">
        <f t="shared" ref="L6:L9" si="0">SUM(F6:K6)</f>
        <v>21</v>
      </c>
      <c r="N6">
        <v>0.5</v>
      </c>
      <c r="O6" t="s">
        <v>29</v>
      </c>
      <c r="P6" t="s">
        <v>34</v>
      </c>
    </row>
    <row r="7" spans="1:16" x14ac:dyDescent="0.35">
      <c r="A7">
        <v>1</v>
      </c>
      <c r="B7" t="s">
        <v>5</v>
      </c>
      <c r="C7" t="s">
        <v>8</v>
      </c>
      <c r="E7" s="13">
        <v>3</v>
      </c>
      <c r="F7" s="7">
        <v>5</v>
      </c>
      <c r="G7">
        <v>4</v>
      </c>
      <c r="H7">
        <v>2</v>
      </c>
      <c r="I7">
        <v>1</v>
      </c>
      <c r="J7">
        <v>6</v>
      </c>
      <c r="K7" s="8">
        <v>3</v>
      </c>
      <c r="L7">
        <f t="shared" si="0"/>
        <v>21</v>
      </c>
      <c r="N7" s="16">
        <v>0.7</v>
      </c>
      <c r="O7" s="16" t="s">
        <v>30</v>
      </c>
      <c r="P7" s="16" t="s">
        <v>35</v>
      </c>
    </row>
    <row r="8" spans="1:16" x14ac:dyDescent="0.35">
      <c r="A8">
        <v>2</v>
      </c>
      <c r="B8" t="s">
        <v>6</v>
      </c>
      <c r="C8" t="s">
        <v>9</v>
      </c>
      <c r="E8" s="13">
        <v>4</v>
      </c>
      <c r="F8" s="7">
        <v>3</v>
      </c>
      <c r="G8">
        <v>4</v>
      </c>
      <c r="H8">
        <v>1</v>
      </c>
      <c r="I8">
        <v>2</v>
      </c>
      <c r="J8">
        <v>5</v>
      </c>
      <c r="K8" s="8">
        <v>6</v>
      </c>
      <c r="L8">
        <f t="shared" si="0"/>
        <v>21</v>
      </c>
      <c r="N8">
        <v>0.9</v>
      </c>
      <c r="O8" t="s">
        <v>37</v>
      </c>
      <c r="P8" t="s">
        <v>36</v>
      </c>
    </row>
    <row r="9" spans="1:16" x14ac:dyDescent="0.35">
      <c r="A9">
        <v>3</v>
      </c>
      <c r="B9" t="s">
        <v>3</v>
      </c>
      <c r="C9" t="s">
        <v>10</v>
      </c>
      <c r="E9" s="14">
        <v>5</v>
      </c>
      <c r="F9" s="9">
        <v>3</v>
      </c>
      <c r="G9" s="10">
        <v>4</v>
      </c>
      <c r="H9" s="10">
        <v>1</v>
      </c>
      <c r="I9" s="10">
        <v>2</v>
      </c>
      <c r="J9" s="10">
        <v>5</v>
      </c>
      <c r="K9" s="11">
        <v>6</v>
      </c>
      <c r="L9">
        <f t="shared" si="0"/>
        <v>21</v>
      </c>
    </row>
    <row r="10" spans="1:16" x14ac:dyDescent="0.35">
      <c r="A10">
        <v>4</v>
      </c>
      <c r="B10" t="s">
        <v>4</v>
      </c>
      <c r="C10" t="s">
        <v>11</v>
      </c>
      <c r="E10" t="s">
        <v>45</v>
      </c>
      <c r="F10">
        <f>SUM(F5:F9)</f>
        <v>17</v>
      </c>
      <c r="G10">
        <f t="shared" ref="G10:K10" si="1">SUM(G5:G9)</f>
        <v>21</v>
      </c>
      <c r="H10">
        <f t="shared" si="1"/>
        <v>6</v>
      </c>
      <c r="I10">
        <f t="shared" si="1"/>
        <v>9</v>
      </c>
      <c r="J10">
        <f t="shared" si="1"/>
        <v>25</v>
      </c>
      <c r="K10">
        <f t="shared" si="1"/>
        <v>27</v>
      </c>
      <c r="L10">
        <f>AVERAGE(F10:K10)</f>
        <v>17.5</v>
      </c>
    </row>
    <row r="11" spans="1:16" x14ac:dyDescent="0.35">
      <c r="A11" s="2" t="s">
        <v>7</v>
      </c>
      <c r="B11" s="2" t="s">
        <v>7</v>
      </c>
      <c r="F11">
        <f>F10-$L$10</f>
        <v>-0.5</v>
      </c>
      <c r="G11">
        <f t="shared" ref="G11:K11" si="2">G10-$L$10</f>
        <v>3.5</v>
      </c>
      <c r="H11">
        <f t="shared" si="2"/>
        <v>-11.5</v>
      </c>
      <c r="I11">
        <f t="shared" si="2"/>
        <v>-8.5</v>
      </c>
      <c r="J11">
        <f t="shared" si="2"/>
        <v>7.5</v>
      </c>
      <c r="K11">
        <f t="shared" si="2"/>
        <v>9.5</v>
      </c>
    </row>
    <row r="12" spans="1:16" x14ac:dyDescent="0.35">
      <c r="A12" s="2" t="s">
        <v>7</v>
      </c>
      <c r="B12" s="2" t="s">
        <v>7</v>
      </c>
      <c r="F12">
        <f>F11^2</f>
        <v>0.25</v>
      </c>
      <c r="G12">
        <f t="shared" ref="G12:K12" si="3">G11^2</f>
        <v>12.25</v>
      </c>
      <c r="H12">
        <f t="shared" si="3"/>
        <v>132.25</v>
      </c>
      <c r="I12">
        <f t="shared" si="3"/>
        <v>72.25</v>
      </c>
      <c r="J12">
        <f t="shared" si="3"/>
        <v>56.25</v>
      </c>
      <c r="K12">
        <f t="shared" si="3"/>
        <v>90.25</v>
      </c>
      <c r="L12">
        <f>SUM(F12:K12)</f>
        <v>363.5</v>
      </c>
    </row>
    <row r="13" spans="1:16" x14ac:dyDescent="0.35">
      <c r="A13" s="2" t="s">
        <v>7</v>
      </c>
      <c r="B13" s="2" t="s">
        <v>7</v>
      </c>
    </row>
    <row r="14" spans="1:16" x14ac:dyDescent="0.35">
      <c r="A14">
        <v>50</v>
      </c>
      <c r="E14" s="5" t="s">
        <v>22</v>
      </c>
    </row>
    <row r="15" spans="1:16" x14ac:dyDescent="0.35">
      <c r="E15" t="s">
        <v>20</v>
      </c>
    </row>
    <row r="16" spans="1:16" x14ac:dyDescent="0.35">
      <c r="A16" s="4" t="s">
        <v>16</v>
      </c>
    </row>
    <row r="17" spans="1:9" x14ac:dyDescent="0.35">
      <c r="A17" s="3" t="s">
        <v>12</v>
      </c>
      <c r="G17" s="19" t="s">
        <v>21</v>
      </c>
    </row>
    <row r="18" spans="1:9" x14ac:dyDescent="0.35">
      <c r="A18">
        <v>3</v>
      </c>
    </row>
    <row r="19" spans="1:9" x14ac:dyDescent="0.35">
      <c r="A19">
        <v>11</v>
      </c>
      <c r="E19" s="15" t="s">
        <v>49</v>
      </c>
      <c r="H19" s="15" t="s">
        <v>25</v>
      </c>
    </row>
    <row r="20" spans="1:9" x14ac:dyDescent="0.35">
      <c r="A20">
        <v>31</v>
      </c>
      <c r="E20" t="s">
        <v>43</v>
      </c>
      <c r="H20" s="17" t="s">
        <v>44</v>
      </c>
      <c r="I20" s="17">
        <f>DEVSQ(F10:K10)</f>
        <v>363.5</v>
      </c>
    </row>
    <row r="21" spans="1:9" x14ac:dyDescent="0.35">
      <c r="A21">
        <v>14</v>
      </c>
      <c r="E21" t="s">
        <v>39</v>
      </c>
      <c r="H21" s="17" t="s">
        <v>40</v>
      </c>
      <c r="I21" s="17">
        <f>COUNT(F4:K4)</f>
        <v>6</v>
      </c>
    </row>
    <row r="22" spans="1:9" x14ac:dyDescent="0.35">
      <c r="A22">
        <v>5</v>
      </c>
      <c r="E22" t="s">
        <v>38</v>
      </c>
      <c r="H22" s="17" t="s">
        <v>23</v>
      </c>
      <c r="I22" s="17">
        <f>MAX(E5:E9)</f>
        <v>5</v>
      </c>
    </row>
    <row r="23" spans="1:9" x14ac:dyDescent="0.35">
      <c r="A23">
        <v>22</v>
      </c>
    </row>
    <row r="24" spans="1:9" x14ac:dyDescent="0.35">
      <c r="E24" s="15" t="s">
        <v>50</v>
      </c>
      <c r="H24" s="17" t="s">
        <v>41</v>
      </c>
      <c r="I24" s="17">
        <f>12*I20</f>
        <v>4362</v>
      </c>
    </row>
    <row r="25" spans="1:9" x14ac:dyDescent="0.35">
      <c r="H25" s="17" t="s">
        <v>42</v>
      </c>
      <c r="I25" s="17">
        <f>I22^2*(I21^3-I21)</f>
        <v>5250</v>
      </c>
    </row>
    <row r="26" spans="1:9" x14ac:dyDescent="0.35">
      <c r="H26" s="17" t="s">
        <v>24</v>
      </c>
      <c r="I26" s="17">
        <f>I24/I25</f>
        <v>0.83085714285714285</v>
      </c>
    </row>
    <row r="28" spans="1:9" x14ac:dyDescent="0.35">
      <c r="E28" s="15" t="s">
        <v>51</v>
      </c>
      <c r="H28" s="17" t="s">
        <v>46</v>
      </c>
      <c r="I28" s="17">
        <f>I22*(I21-1)*I26</f>
        <v>20.771428571428572</v>
      </c>
    </row>
    <row r="29" spans="1:9" x14ac:dyDescent="0.35">
      <c r="H29" s="17" t="s">
        <v>48</v>
      </c>
      <c r="I29" s="17">
        <f>I21-1</f>
        <v>5</v>
      </c>
    </row>
    <row r="30" spans="1:9" x14ac:dyDescent="0.35">
      <c r="H30" s="17" t="s">
        <v>47</v>
      </c>
      <c r="I30" s="17">
        <f>_xlfn.CHISQ.DIST.RT(I28,I29)</f>
        <v>8.9468089674867837E-4</v>
      </c>
    </row>
  </sheetData>
  <mergeCells count="1">
    <mergeCell ref="F3:K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141526A2-5261-4FFD-9F87-1675D9F29092}"/>
</file>

<file path=customXml/itemProps2.xml><?xml version="1.0" encoding="utf-8"?>
<ds:datastoreItem xmlns:ds="http://schemas.openxmlformats.org/officeDocument/2006/customXml" ds:itemID="{156763A9-697F-4FED-86F2-234C7C92DCE3}"/>
</file>

<file path=customXml/itemProps3.xml><?xml version="1.0" encoding="utf-8"?>
<ds:datastoreItem xmlns:ds="http://schemas.openxmlformats.org/officeDocument/2006/customXml" ds:itemID="{D2BE104C-2F35-463D-99FC-D8423250C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Delphi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2024-10-06T17:58:21Z</dcterms:created>
  <dcterms:modified xsi:type="dcterms:W3CDTF">2024-10-06T21:14:14Z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